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<sst xmlns="http://schemas.openxmlformats.org/spreadsheetml/2006/main" count="12" uniqueCount="12">
  <si>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Level 4 MEA-MFT Schedule</t>
  </si>
  <si>
    <t>Base Salary</t>
  </si>
  <si>
    <t>Yrs. Exp.</t>
  </si>
  <si>
    <t>BA</t>
  </si>
  <si>
    <t>BA +30</t>
  </si>
  <si>
    <t>MA</t>
  </si>
  <si>
    <t>5th Year</t>
  </si>
  <si>
    <t>Career Increment</t>
  </si>
  <si>
    <t>BA +10</t>
  </si>
  <si>
    <t>BA +20</t>
  </si>
  <si>
    <t>MA +10</t>
  </si>
  <si>
    <t>Lane Advancement based upon Semester Hours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</si>
</sst>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2.7109375" style="0" customWidth="1"/>
    <col min="2" max="7" width="12.7109375" style="5" customWidth="1"/>
  </cols>
  <sheetData>
    <row r="1" spans="1:9" ht="18">
      <c r="A1" s="1" t="s">
        <v>0</v>
      </c>
      <c r="B1" s="3"/>
      <c r="C1" s="3"/>
      <c r="D1" s="3"/>
      <c r="E1" s="3"/>
      <c r="F1" s="3"/>
      <c r="G1" s="3"/>
      <c r="H1" s="1"/>
      <c r="I1" s="1"/>
    </row>
    <row r="2" spans="1:9" ht="18">
      <c r="A2" s="1"/>
      <c r="B2" s="3"/>
      <c r="C2" s="3"/>
      <c r="D2" s="3"/>
      <c r="E2" s="3"/>
      <c r="F2" s="3"/>
      <c r="G2" s="3"/>
      <c r="H2" s="1"/>
      <c r="I2" s="1"/>
    </row>
    <row r="3" spans="1:9" ht="18">
      <c r="A3" s="1" t="s">
        <v>1</v>
      </c>
      <c r="B3" s="3"/>
      <c r="C3" s="3">
        <v>29700</v>
      </c>
      <c r="D3" s="3"/>
      <c r="E3" s="3"/>
      <c r="F3" s="3"/>
      <c r="G3" s="3"/>
      <c r="H3" s="1"/>
      <c r="I3" s="1"/>
    </row>
    <row r="4" spans="1:9" ht="18">
      <c r="A4" s="1"/>
      <c r="B4" s="3"/>
      <c r="C4" s="3"/>
      <c r="D4" s="3"/>
      <c r="E4" s="3"/>
      <c r="F4" s="3"/>
      <c r="G4" s="3"/>
      <c r="H4" s="1"/>
      <c r="I4" s="1"/>
    </row>
    <row r="5" spans="1:9" ht="18">
      <c r="A5" s="1" t="s">
        <v>7</v>
      </c>
      <c r="B5" s="3"/>
      <c r="C5" s="6">
        <v>0.045</v>
      </c>
      <c r="D5" s="3"/>
      <c r="E5" s="3"/>
      <c r="F5" s="3"/>
      <c r="G5" s="3"/>
      <c r="H5" s="1"/>
      <c r="I5" s="1"/>
    </row>
    <row r="6" spans="1:9" ht="18">
      <c r="A6" s="1"/>
      <c r="B6" s="3"/>
      <c r="C6" s="3"/>
      <c r="D6" s="3"/>
      <c r="E6" s="3"/>
      <c r="F6" s="3"/>
      <c r="G6" s="3"/>
      <c r="H6" s="1"/>
      <c r="I6" s="1"/>
    </row>
    <row r="7" spans="1:9" ht="18">
      <c r="A7" s="2"/>
      <c r="B7" s="4"/>
      <c r="C7" s="4"/>
      <c r="D7" s="4"/>
      <c r="E7" s="4" t="s">
        <v>6</v>
      </c>
      <c r="F7" s="4"/>
      <c r="G7" s="4"/>
      <c r="H7" s="1"/>
      <c r="I7" s="1"/>
    </row>
    <row r="8" spans="1:9" ht="18">
      <c r="A8" s="2" t="s">
        <v>2</v>
      </c>
      <c r="B8" s="4" t="s">
        <v>3</v>
      </c>
      <c r="C8" s="4" t="s">
        <v>8</v>
      </c>
      <c r="D8" s="4" t="s">
        <v>9</v>
      </c>
      <c r="E8" s="4" t="s">
        <v>4</v>
      </c>
      <c r="F8" s="4" t="s">
        <v>5</v>
      </c>
      <c r="G8" s="4" t="s">
        <v>10</v>
      </c>
      <c r="H8" s="1"/>
      <c r="I8" s="1"/>
    </row>
    <row r="9" spans="1:9" ht="18">
      <c r="A9" s="1"/>
      <c r="B9" s="3"/>
      <c r="C9" s="3"/>
      <c r="D9" s="3"/>
      <c r="E9" s="3"/>
      <c r="F9" s="3"/>
      <c r="G9" s="3"/>
      <c r="H9" s="1"/>
      <c r="I9" s="1"/>
    </row>
    <row r="10" spans="1:9" ht="18">
      <c r="A10" s="1">
        <v>0</v>
      </c>
      <c r="B10" s="3">
        <f>C3</f>
        <v>29700</v>
      </c>
      <c r="C10" s="3">
        <f>C3*1.034</f>
        <v>30709.8</v>
      </c>
      <c r="D10" s="3">
        <f>C3*1.069</f>
        <v>31749.3</v>
      </c>
      <c r="E10" s="3">
        <f>C3*1.086</f>
        <v>32254.2</v>
      </c>
      <c r="F10" s="3">
        <f>C3*1.103</f>
        <v>32759.1</v>
      </c>
      <c r="G10" s="3">
        <f>C3*1.138</f>
        <v>33798.6</v>
      </c>
      <c r="H10" s="1"/>
      <c r="I10" s="1"/>
    </row>
    <row r="11" spans="1:9" ht="18">
      <c r="A11" s="1">
        <v>1</v>
      </c>
      <c r="B11" s="3">
        <f>C3*1.04</f>
        <v>30888</v>
      </c>
      <c r="C11" s="3">
        <f>C3*1.078</f>
        <v>32016.600000000002</v>
      </c>
      <c r="D11" s="3">
        <f>C3*1.116</f>
        <v>33145.200000000004</v>
      </c>
      <c r="E11" s="3">
        <f>C3*1.135</f>
        <v>33709.5</v>
      </c>
      <c r="F11" s="3">
        <f>C3*1.154</f>
        <v>34273.799999999996</v>
      </c>
      <c r="G11" s="3">
        <f>C3*1.192</f>
        <v>35402.4</v>
      </c>
      <c r="H11" s="1"/>
      <c r="I11" s="1"/>
    </row>
    <row r="12" spans="1:9" ht="18">
      <c r="A12" s="1">
        <v>2</v>
      </c>
      <c r="B12" s="3">
        <f>+C3*1.08</f>
        <v>32076.000000000004</v>
      </c>
      <c r="C12" s="3">
        <f>C3*1.122</f>
        <v>33323.4</v>
      </c>
      <c r="D12" s="3">
        <f>C3*1.163</f>
        <v>34541.1</v>
      </c>
      <c r="E12" s="3">
        <f>C3*1.184</f>
        <v>35164.799999999996</v>
      </c>
      <c r="F12" s="3">
        <f>C3*1.205</f>
        <v>35788.5</v>
      </c>
      <c r="G12" s="3">
        <f>C3*1.246</f>
        <v>37006.2</v>
      </c>
      <c r="H12" s="1"/>
      <c r="I12" s="1"/>
    </row>
    <row r="13" spans="1:9" ht="18">
      <c r="A13" s="1">
        <v>3</v>
      </c>
      <c r="B13" s="3">
        <f>C3*1.12</f>
        <v>33264</v>
      </c>
      <c r="C13" s="3">
        <f>C3*1.166</f>
        <v>34630.2</v>
      </c>
      <c r="D13" s="3">
        <f>C3*1.21</f>
        <v>35937</v>
      </c>
      <c r="E13" s="3">
        <f>C3*1.233</f>
        <v>36620.100000000006</v>
      </c>
      <c r="F13" s="3">
        <f>C3*1.256</f>
        <v>37303.2</v>
      </c>
      <c r="G13" s="3">
        <f>C3*1.3</f>
        <v>38610</v>
      </c>
      <c r="H13" s="1"/>
      <c r="I13" s="1"/>
    </row>
    <row r="14" spans="1:9" ht="18">
      <c r="A14" s="1">
        <v>4</v>
      </c>
      <c r="B14" s="3">
        <f>C3*1.16</f>
        <v>34452</v>
      </c>
      <c r="C14" s="3">
        <f>C3*1.21</f>
        <v>35937</v>
      </c>
      <c r="D14" s="3">
        <f>C3*1.257</f>
        <v>37332.899999999994</v>
      </c>
      <c r="E14" s="3">
        <f>C3*1.282</f>
        <v>38075.4</v>
      </c>
      <c r="F14" s="3">
        <f>C3*1.307</f>
        <v>38817.9</v>
      </c>
      <c r="G14" s="3">
        <f>C3*1.354</f>
        <v>40213.8</v>
      </c>
      <c r="H14" s="1"/>
      <c r="I14" s="1"/>
    </row>
    <row r="15" spans="1:9" ht="18">
      <c r="A15" s="1">
        <v>5</v>
      </c>
      <c r="B15" s="3">
        <f>C3*1.2</f>
        <v>35640</v>
      </c>
      <c r="C15" s="3">
        <f>C3*1.254</f>
        <v>37243.8</v>
      </c>
      <c r="D15" s="3">
        <f>C3*1.304</f>
        <v>38728.8</v>
      </c>
      <c r="E15" s="3">
        <f>C3*1.331</f>
        <v>39530.7</v>
      </c>
      <c r="F15" s="3">
        <f>C3*1.358</f>
        <v>40332.600000000006</v>
      </c>
      <c r="G15" s="3">
        <f>+C3*1.408</f>
        <v>41817.6</v>
      </c>
      <c r="H15" s="1"/>
      <c r="I15" s="1"/>
    </row>
    <row r="16" spans="1:9" ht="18">
      <c r="A16" s="1">
        <v>6</v>
      </c>
      <c r="B16" s="3">
        <f>C3*1.24</f>
        <v>36828</v>
      </c>
      <c r="C16" s="3">
        <f>C3*1.298</f>
        <v>38550.6</v>
      </c>
      <c r="D16" s="3">
        <f>C3*1.351</f>
        <v>40124.7</v>
      </c>
      <c r="E16" s="3">
        <f>C3*1.38</f>
        <v>40986</v>
      </c>
      <c r="F16" s="3">
        <f>C3*1.409</f>
        <v>41847.3</v>
      </c>
      <c r="G16" s="3">
        <f>C3*1.462</f>
        <v>43421.4</v>
      </c>
      <c r="H16" s="1"/>
      <c r="I16" s="1"/>
    </row>
    <row r="17" spans="1:9" ht="18">
      <c r="A17" s="1">
        <v>7</v>
      </c>
      <c r="B17" s="3">
        <f>C3*1.28</f>
        <v>38016</v>
      </c>
      <c r="C17" s="3">
        <f>C3*1.342</f>
        <v>39857.4</v>
      </c>
      <c r="D17" s="3">
        <f>C3*1.398</f>
        <v>41520.6</v>
      </c>
      <c r="E17" s="3">
        <f>C3*1.429</f>
        <v>42441.3</v>
      </c>
      <c r="F17" s="3">
        <f>C3*1.46</f>
        <v>43362</v>
      </c>
      <c r="G17" s="3">
        <f>C3*1.516</f>
        <v>45025.2</v>
      </c>
      <c r="H17" s="1"/>
      <c r="I17" s="1"/>
    </row>
    <row r="18" spans="1:9" ht="18">
      <c r="A18" s="1">
        <v>8</v>
      </c>
      <c r="B18" s="3">
        <f>C3*1.32</f>
        <v>39204</v>
      </c>
      <c r="C18" s="3">
        <f>C3*1.386</f>
        <v>41164.2</v>
      </c>
      <c r="D18" s="3">
        <f>C3*1.445</f>
        <v>42916.5</v>
      </c>
      <c r="E18" s="3">
        <f>C3*1.478</f>
        <v>43896.6</v>
      </c>
      <c r="F18" s="3">
        <f>C3*1.511</f>
        <v>44876.7</v>
      </c>
      <c r="G18" s="3">
        <f>C3*1.57</f>
        <v>46629</v>
      </c>
      <c r="H18" s="1"/>
      <c r="I18" s="1"/>
    </row>
    <row r="19" spans="1:9" ht="18">
      <c r="A19" s="1">
        <v>9</v>
      </c>
      <c r="B19" s="3">
        <f>C3*1.36</f>
        <v>40392</v>
      </c>
      <c r="C19" s="3">
        <f>C3*1.43</f>
        <v>42471</v>
      </c>
      <c r="D19" s="3">
        <f>C3*1.492</f>
        <v>44312.4</v>
      </c>
      <c r="E19" s="3">
        <f>C3*1.527</f>
        <v>45351.899999999994</v>
      </c>
      <c r="F19" s="3">
        <f>C3*1.562</f>
        <v>46391.4</v>
      </c>
      <c r="G19" s="3">
        <f>C3*1.624</f>
        <v>48232.8</v>
      </c>
      <c r="H19" s="1"/>
      <c r="I19" s="1"/>
    </row>
    <row r="20" spans="1:9" ht="18">
      <c r="A20" s="1">
        <v>10</v>
      </c>
      <c r="B20" s="3">
        <f>C3*1.4</f>
        <v>41580</v>
      </c>
      <c r="C20" s="3">
        <f>C3*1.474</f>
        <v>43777.8</v>
      </c>
      <c r="D20" s="3">
        <f>C3*1.539</f>
        <v>45708.299999999996</v>
      </c>
      <c r="E20" s="3">
        <f>C3*1.576</f>
        <v>46807.200000000004</v>
      </c>
      <c r="F20" s="3">
        <f>C3*1.613</f>
        <v>47906.1</v>
      </c>
      <c r="G20" s="3">
        <f>C3*1.678</f>
        <v>49836.6</v>
      </c>
      <c r="H20" s="1"/>
      <c r="I20" s="1"/>
    </row>
    <row r="21" spans="1:9" ht="18">
      <c r="A21" s="1">
        <v>11</v>
      </c>
      <c r="B21" s="3">
        <f>C3*1.44</f>
        <v>42768</v>
      </c>
      <c r="C21" s="3">
        <f>C3*1.518</f>
        <v>45084.6</v>
      </c>
      <c r="D21" s="3">
        <f>C3*1.586</f>
        <v>47104.200000000004</v>
      </c>
      <c r="E21" s="3">
        <f>C3*1.625</f>
        <v>48262.5</v>
      </c>
      <c r="F21" s="3">
        <f>C3*1.664</f>
        <v>49420.799999999996</v>
      </c>
      <c r="G21" s="3">
        <f>C3*1.732</f>
        <v>51440.4</v>
      </c>
      <c r="H21" s="1"/>
      <c r="I21" s="1"/>
    </row>
    <row r="22" spans="1:9" ht="18">
      <c r="A22" s="1">
        <v>12</v>
      </c>
      <c r="B22" s="3">
        <f>C3*1.48</f>
        <v>43956</v>
      </c>
      <c r="C22" s="3">
        <f>C3*1.562</f>
        <v>46391.4</v>
      </c>
      <c r="D22" s="3">
        <f>C3*1.633</f>
        <v>48500.1</v>
      </c>
      <c r="E22" s="3">
        <f>C3*1.674</f>
        <v>49717.799999999996</v>
      </c>
      <c r="F22" s="3">
        <f>C3*1.715</f>
        <v>50935.5</v>
      </c>
      <c r="G22" s="3">
        <f>C3*1.786</f>
        <v>53044.200000000004</v>
      </c>
      <c r="H22" s="1"/>
      <c r="I22" s="1"/>
    </row>
    <row r="23" spans="1:9" ht="18">
      <c r="A23" s="1">
        <v>13</v>
      </c>
      <c r="B23" s="3"/>
      <c r="C23" s="3">
        <f>C3*1.606</f>
        <v>47698.200000000004</v>
      </c>
      <c r="D23" s="3">
        <f>C3*1.68</f>
        <v>49896</v>
      </c>
      <c r="E23" s="3">
        <f>C3*1.723</f>
        <v>51173.100000000006</v>
      </c>
      <c r="F23" s="3">
        <f>C3*1.766</f>
        <v>52450.2</v>
      </c>
      <c r="G23" s="3">
        <f>C3*1.84</f>
        <v>54648</v>
      </c>
      <c r="H23" s="1"/>
      <c r="I23" s="1"/>
    </row>
    <row r="24" spans="1:9" ht="18">
      <c r="A24" s="1">
        <v>14</v>
      </c>
      <c r="B24" s="3"/>
      <c r="C24" s="3">
        <f>C3*1.65</f>
        <v>49005</v>
      </c>
      <c r="D24" s="3">
        <f>C3*1.727</f>
        <v>51291.9</v>
      </c>
      <c r="E24" s="3">
        <f>C3*1.772</f>
        <v>52628.4</v>
      </c>
      <c r="F24" s="3">
        <f>C3*1.817</f>
        <v>53964.9</v>
      </c>
      <c r="G24" s="3">
        <f>C3*1.894</f>
        <v>56251.799999999996</v>
      </c>
      <c r="H24" s="1"/>
      <c r="I24" s="1"/>
    </row>
    <row r="25" spans="1:9" ht="18">
      <c r="A25" s="1">
        <v>15</v>
      </c>
      <c r="B25" s="3"/>
      <c r="C25" s="3">
        <f>C3*1.694</f>
        <v>50311.799999999996</v>
      </c>
      <c r="D25" s="3">
        <f>C3*1.774</f>
        <v>52687.8</v>
      </c>
      <c r="E25" s="3">
        <f>C3*1.821</f>
        <v>54083.7</v>
      </c>
      <c r="F25" s="3">
        <f>C3*1.868</f>
        <v>55479.600000000006</v>
      </c>
      <c r="G25" s="3">
        <f>C3*1.948</f>
        <v>57855.6</v>
      </c>
      <c r="H25" s="1"/>
      <c r="I25" s="1"/>
    </row>
    <row r="26" spans="1:9" ht="18">
      <c r="A26" s="1">
        <v>18</v>
      </c>
      <c r="B26" s="3"/>
      <c r="C26" s="3">
        <f>C25+C3*C5</f>
        <v>51648.299999999996</v>
      </c>
      <c r="D26" s="3">
        <f>D25+C3*C5</f>
        <v>54024.3</v>
      </c>
      <c r="E26" s="3">
        <f>E25+C3*C5</f>
        <v>55420.2</v>
      </c>
      <c r="F26" s="3">
        <f>F25+C3*C5</f>
        <v>56816.100000000006</v>
      </c>
      <c r="G26" s="3">
        <f>G25+C3*C5</f>
        <v>59192.1</v>
      </c>
      <c r="H26" s="1"/>
      <c r="I26" s="1"/>
    </row>
    <row r="27" spans="1:9" ht="18">
      <c r="A27" s="1">
        <v>21</v>
      </c>
      <c r="B27" s="3"/>
      <c r="C27" s="3">
        <f>C26+C3*C5</f>
        <v>52984.799999999996</v>
      </c>
      <c r="D27" s="3">
        <f>D26+C3*C5</f>
        <v>55360.8</v>
      </c>
      <c r="E27" s="3">
        <f>E26+C3*C5</f>
        <v>56756.7</v>
      </c>
      <c r="F27" s="3">
        <f>F26+C3*C5</f>
        <v>58152.600000000006</v>
      </c>
      <c r="G27" s="3">
        <f>G26+C3*C5</f>
        <v>60528.6</v>
      </c>
      <c r="H27" s="1"/>
      <c r="I27" s="1"/>
    </row>
    <row r="28" spans="1:9" ht="18">
      <c r="A28" s="1"/>
      <c r="B28" s="3"/>
      <c r="C28" s="3"/>
      <c r="D28" s="3"/>
      <c r="E28" s="3"/>
      <c r="F28" s="3"/>
      <c r="G28" s="3"/>
      <c r="H28" s="1"/>
      <c r="I28" s="1"/>
    </row>
    <row r="29" spans="1:9" ht="18">
      <c r="A29" s="1" t="s">
        <v>11</v>
      </c>
      <c r="B29" s="3"/>
      <c r="C29" s="3"/>
      <c r="D29" s="3"/>
      <c r="E29" s="3"/>
      <c r="F29" s="3"/>
      <c r="G29" s="3"/>
      <c r="H29" s="1"/>
      <c r="I29" s="1"/>
    </row>
    <row r="30" spans="1:9" ht="18">
      <c r="A30" s="1"/>
      <c r="B30" s="3"/>
      <c r="C30" s="3"/>
      <c r="D30" s="3"/>
      <c r="E30" s="3"/>
      <c r="F30" s="3"/>
      <c r="G30" s="3"/>
      <c r="H30" s="1"/>
      <c r="I3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dpeterson</dc:creator>
  <cp:keywords/>
  <dc:description/>
  <cp:lastModifiedBy>RaChelle White</cp:lastModifiedBy>
  <cp:lastPrinted>2007-06-22T16:37:09Z</cp:lastPrinted>
  <dcterms:created xsi:type="dcterms:W3CDTF">2003-06-03T23:02:55Z</dcterms:created>
  <dcterms:modified xsi:type="dcterms:W3CDTF">2019-07-09T19:25:48Z</dcterms:modified>
  <cp:category/>
  <cp:version/>
  <cp:contentType/>
  <cp:contentStatus/>
</cp:coreProperties>
</file>